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ples\Documents\SYO Treasurer\"/>
    </mc:Choice>
  </mc:AlternateContent>
  <bookViews>
    <workbookView xWindow="0" yWindow="0" windowWidth="15345" windowHeight="4035" activeTab="1"/>
  </bookViews>
  <sheets>
    <sheet name="Level A events" sheetId="1" r:id="rId1"/>
    <sheet name="Level B &amp; C events" sheetId="2" r:id="rId2"/>
    <sheet name="Level D events" sheetId="3" r:id="rId3"/>
  </sheets>
  <definedNames>
    <definedName name="_xlnm.Print_Area" localSheetId="0">'Level A events'!$A$1:$K$57</definedName>
    <definedName name="_xlnm.Print_Area" localSheetId="1">'Level B &amp; C events'!$A$1:$K$50</definedName>
    <definedName name="_xlnm.Print_Area" localSheetId="2">'Level D events'!$A$1:$E$41</definedName>
  </definedNames>
  <calcPr calcId="152511"/>
</workbook>
</file>

<file path=xl/calcChain.xml><?xml version="1.0" encoding="utf-8"?>
<calcChain xmlns="http://schemas.openxmlformats.org/spreadsheetml/2006/main">
  <c r="J30" i="2" l="1"/>
  <c r="J18" i="2"/>
  <c r="F12" i="1" l="1"/>
  <c r="F12" i="2"/>
  <c r="J32" i="2" l="1"/>
  <c r="J39" i="1"/>
  <c r="D32" i="3" l="1"/>
  <c r="D39" i="3" s="1"/>
  <c r="D12" i="3"/>
  <c r="I41" i="2"/>
  <c r="I48" i="2" s="1"/>
  <c r="F37" i="2"/>
  <c r="J35" i="2"/>
  <c r="J34" i="2"/>
  <c r="J33" i="2"/>
  <c r="J19" i="2"/>
  <c r="J31" i="2"/>
  <c r="J25" i="2"/>
  <c r="J24" i="2"/>
  <c r="J23" i="2"/>
  <c r="I22" i="2"/>
  <c r="I27" i="2" s="1"/>
  <c r="F21" i="2"/>
  <c r="J20" i="2"/>
  <c r="J17" i="2"/>
  <c r="I14" i="2"/>
  <c r="D14" i="2"/>
  <c r="F22" i="2"/>
  <c r="F10" i="2"/>
  <c r="F9" i="2"/>
  <c r="I55" i="1"/>
  <c r="I48" i="1"/>
  <c r="I20" i="1"/>
  <c r="J40" i="1"/>
  <c r="J41" i="1"/>
  <c r="J42" i="1"/>
  <c r="J18" i="1"/>
  <c r="J21" i="1"/>
  <c r="J23" i="1"/>
  <c r="I14" i="1"/>
  <c r="F44" i="1"/>
  <c r="F20" i="1"/>
  <c r="D14" i="1"/>
  <c r="F19" i="1"/>
  <c r="J19" i="1" s="1"/>
  <c r="J37" i="2" l="1"/>
  <c r="J22" i="2"/>
  <c r="D21" i="3"/>
  <c r="D28" i="3"/>
  <c r="F27" i="2"/>
  <c r="F14" i="2"/>
  <c r="I37" i="2"/>
  <c r="I38" i="2" s="1"/>
  <c r="J21" i="2"/>
  <c r="J27" i="2" s="1"/>
  <c r="J20" i="1"/>
  <c r="F25" i="1"/>
  <c r="I28" i="1"/>
  <c r="F38" i="2" l="1"/>
  <c r="J14" i="2"/>
  <c r="J38" i="2" s="1"/>
  <c r="D29" i="3"/>
  <c r="I29" i="1"/>
  <c r="J39" i="2" l="1"/>
  <c r="I22" i="1"/>
  <c r="I25" i="1" l="1"/>
  <c r="J22" i="1"/>
  <c r="I34" i="1"/>
  <c r="I44" i="1" s="1"/>
  <c r="J31" i="1"/>
  <c r="I45" i="1" l="1"/>
  <c r="J17" i="1"/>
  <c r="J25" i="1" s="1"/>
  <c r="J30" i="1"/>
  <c r="J35" i="1"/>
  <c r="J36" i="1"/>
  <c r="J37" i="1"/>
  <c r="J38" i="1"/>
  <c r="J32" i="1"/>
  <c r="J33" i="1"/>
  <c r="J34" i="1"/>
  <c r="J28" i="1"/>
  <c r="J29" i="1"/>
  <c r="J44" i="1" l="1"/>
  <c r="F10" i="1"/>
  <c r="F9" i="1"/>
  <c r="F14" i="1" l="1"/>
  <c r="F45" i="1" l="1"/>
  <c r="J14" i="1"/>
  <c r="J45" i="1" s="1"/>
  <c r="J46" i="1" l="1"/>
</calcChain>
</file>

<file path=xl/comments1.xml><?xml version="1.0" encoding="utf-8"?>
<comments xmlns="http://schemas.openxmlformats.org/spreadsheetml/2006/main">
  <authors>
    <author>Mark Dakin</author>
  </authors>
  <commentList>
    <comment ref="B11" authorId="0" shapeId="0">
      <text>
        <r>
          <rPr>
            <b/>
            <sz val="9"/>
            <color indexed="81"/>
            <rFont val="Tahoma"/>
            <charset val="1"/>
          </rPr>
          <t>Mark Dakin:</t>
        </r>
        <r>
          <rPr>
            <sz val="9"/>
            <color indexed="81"/>
            <rFont val="Tahoma"/>
            <charset val="1"/>
          </rPr>
          <t xml:space="preserve">
incl. helpers (50%), families, free runs (SYO vouchers), students and Fabian4 commission.</t>
        </r>
      </text>
    </comment>
    <comment ref="B18" authorId="0" shapeId="0">
      <text>
        <r>
          <rPr>
            <b/>
            <sz val="9"/>
            <color indexed="81"/>
            <rFont val="Tahoma"/>
            <charset val="1"/>
          </rPr>
          <t>Mark Dakin:</t>
        </r>
        <r>
          <rPr>
            <sz val="9"/>
            <color indexed="81"/>
            <rFont val="Tahoma"/>
            <charset val="1"/>
          </rPr>
          <t xml:space="preserve">
Normally use Green Toilet Company £50 a unit</t>
        </r>
      </text>
    </comment>
    <comment ref="B19" authorId="0" shapeId="0">
      <text>
        <r>
          <rPr>
            <b/>
            <sz val="9"/>
            <color indexed="81"/>
            <rFont val="Tahoma"/>
            <charset val="1"/>
          </rPr>
          <t>Mark Dakin:</t>
        </r>
        <r>
          <rPr>
            <sz val="9"/>
            <color indexed="81"/>
            <rFont val="Tahoma"/>
            <charset val="1"/>
          </rPr>
          <t xml:space="preserve">
2017 : £1.50 per senior and 50p per junior</t>
        </r>
      </text>
    </comment>
    <comment ref="B20" authorId="0" shapeId="0">
      <text>
        <r>
          <rPr>
            <b/>
            <sz val="9"/>
            <color indexed="81"/>
            <rFont val="Tahoma"/>
            <charset val="1"/>
          </rPr>
          <t>Mark Dakin:</t>
        </r>
        <r>
          <rPr>
            <sz val="9"/>
            <color indexed="81"/>
            <rFont val="Tahoma"/>
            <charset val="1"/>
          </rPr>
          <t xml:space="preserve">
Normally pay out everything we collect</t>
        </r>
      </text>
    </comment>
    <comment ref="B28" authorId="0" shapeId="0">
      <text>
        <r>
          <rPr>
            <b/>
            <sz val="9"/>
            <color indexed="81"/>
            <rFont val="Tahoma"/>
            <charset val="1"/>
          </rPr>
          <t>Mark Dakin:</t>
        </r>
        <r>
          <rPr>
            <sz val="9"/>
            <color indexed="81"/>
            <rFont val="Tahoma"/>
            <charset val="1"/>
          </rPr>
          <t xml:space="preserve">
Check with Lucy</t>
        </r>
      </text>
    </comment>
    <comment ref="B30" authorId="0" shapeId="0">
      <text>
        <r>
          <rPr>
            <b/>
            <sz val="9"/>
            <color indexed="81"/>
            <rFont val="Tahoma"/>
            <charset val="1"/>
          </rPr>
          <t>Mark Dakin:</t>
        </r>
        <r>
          <rPr>
            <sz val="9"/>
            <color indexed="81"/>
            <rFont val="Tahoma"/>
            <charset val="1"/>
          </rPr>
          <t xml:space="preserve">
First Choice Medical Services were used for CSC Final 2016</t>
        </r>
      </text>
    </comment>
    <comment ref="B38" authorId="0" shapeId="0">
      <text>
        <r>
          <rPr>
            <b/>
            <sz val="9"/>
            <color indexed="81"/>
            <rFont val="Tahoma"/>
            <charset val="1"/>
          </rPr>
          <t>Mark Dakin:</t>
        </r>
        <r>
          <rPr>
            <sz val="9"/>
            <color indexed="81"/>
            <rFont val="Tahoma"/>
            <charset val="1"/>
          </rPr>
          <t xml:space="preserve">
remember to add VAT</t>
        </r>
      </text>
    </comment>
    <comment ref="B39" authorId="0" shapeId="0">
      <text>
        <r>
          <rPr>
            <b/>
            <sz val="9"/>
            <color indexed="81"/>
            <rFont val="Tahoma"/>
            <charset val="1"/>
          </rPr>
          <t>Mark Dakin:</t>
        </r>
        <r>
          <rPr>
            <sz val="9"/>
            <color indexed="81"/>
            <rFont val="Tahoma"/>
            <charset val="1"/>
          </rPr>
          <t xml:space="preserve">
e.g. Facebook, Compassport</t>
        </r>
      </text>
    </comment>
  </commentList>
</comments>
</file>

<file path=xl/comments2.xml><?xml version="1.0" encoding="utf-8"?>
<comments xmlns="http://schemas.openxmlformats.org/spreadsheetml/2006/main">
  <authors>
    <author>Mark Dakin</author>
  </authors>
  <commentList>
    <comment ref="B11" authorId="0" shapeId="0">
      <text>
        <r>
          <rPr>
            <b/>
            <sz val="9"/>
            <color indexed="81"/>
            <rFont val="Tahoma"/>
            <charset val="1"/>
          </rPr>
          <t>Mark Dakin:</t>
        </r>
        <r>
          <rPr>
            <sz val="9"/>
            <color indexed="81"/>
            <rFont val="Tahoma"/>
            <charset val="1"/>
          </rPr>
          <t xml:space="preserve">
incl. helpers (50%), families, free runs (SYO vouchers), students and Fabian4 commission.</t>
        </r>
      </text>
    </comment>
    <comment ref="E18" authorId="0" shapeId="0">
      <text>
        <r>
          <rPr>
            <b/>
            <sz val="9"/>
            <color indexed="81"/>
            <rFont val="Tahoma"/>
            <charset val="1"/>
          </rPr>
          <t>Mark Dakin:</t>
        </r>
        <r>
          <rPr>
            <sz val="9"/>
            <color indexed="81"/>
            <rFont val="Tahoma"/>
            <charset val="1"/>
          </rPr>
          <t xml:space="preserve">
check with Lucy</t>
        </r>
      </text>
    </comment>
    <comment ref="B19" authorId="0" shapeId="0">
      <text>
        <r>
          <rPr>
            <b/>
            <sz val="9"/>
            <color indexed="81"/>
            <rFont val="Tahoma"/>
            <charset val="1"/>
          </rPr>
          <t>Mark Dakin:</t>
        </r>
        <r>
          <rPr>
            <sz val="9"/>
            <color indexed="81"/>
            <rFont val="Tahoma"/>
            <charset val="1"/>
          </rPr>
          <t xml:space="preserve">
First Choice Medical Services were used for CSC Final 2016</t>
        </r>
      </text>
    </comment>
    <comment ref="B20" authorId="0" shapeId="0">
      <text>
        <r>
          <rPr>
            <b/>
            <sz val="9"/>
            <color indexed="81"/>
            <rFont val="Tahoma"/>
            <charset val="1"/>
          </rPr>
          <t>Mark Dakin:</t>
        </r>
        <r>
          <rPr>
            <sz val="9"/>
            <color indexed="81"/>
            <rFont val="Tahoma"/>
            <charset val="1"/>
          </rPr>
          <t xml:space="preserve">
Normally use Green Toilet Company £50 a unit</t>
        </r>
      </text>
    </comment>
    <comment ref="B21" authorId="0" shapeId="0">
      <text>
        <r>
          <rPr>
            <b/>
            <sz val="9"/>
            <color indexed="81"/>
            <rFont val="Tahoma"/>
            <charset val="1"/>
          </rPr>
          <t>Mark Dakin:</t>
        </r>
        <r>
          <rPr>
            <sz val="9"/>
            <color indexed="81"/>
            <rFont val="Tahoma"/>
            <charset val="1"/>
          </rPr>
          <t xml:space="preserve">
2017 : £1.50 per senior and 50p per junior</t>
        </r>
      </text>
    </comment>
    <comment ref="B22" authorId="0" shapeId="0">
      <text>
        <r>
          <rPr>
            <b/>
            <sz val="9"/>
            <color indexed="81"/>
            <rFont val="Tahoma"/>
            <charset val="1"/>
          </rPr>
          <t>Mark Dakin:</t>
        </r>
        <r>
          <rPr>
            <sz val="9"/>
            <color indexed="81"/>
            <rFont val="Tahoma"/>
            <charset val="1"/>
          </rPr>
          <t xml:space="preserve">
Normally pay out everything we collect</t>
        </r>
      </text>
    </comment>
    <comment ref="E30" authorId="0" shapeId="0">
      <text>
        <r>
          <rPr>
            <b/>
            <sz val="9"/>
            <color indexed="81"/>
            <rFont val="Tahoma"/>
            <charset val="1"/>
          </rPr>
          <t>Mark Dakin:</t>
        </r>
        <r>
          <rPr>
            <sz val="9"/>
            <color indexed="81"/>
            <rFont val="Tahoma"/>
            <charset val="1"/>
          </rPr>
          <t xml:space="preserve">
check with Lucy</t>
        </r>
      </text>
    </comment>
    <comment ref="B32" authorId="0" shapeId="0">
      <text>
        <r>
          <rPr>
            <b/>
            <sz val="9"/>
            <color indexed="81"/>
            <rFont val="Tahoma"/>
            <charset val="1"/>
          </rPr>
          <t>Mark Dakin:</t>
        </r>
        <r>
          <rPr>
            <sz val="9"/>
            <color indexed="81"/>
            <rFont val="Tahoma"/>
            <charset val="1"/>
          </rPr>
          <t xml:space="preserve">
e.g. Facebook, Compassport</t>
        </r>
      </text>
    </comment>
  </commentList>
</comments>
</file>

<file path=xl/comments3.xml><?xml version="1.0" encoding="utf-8"?>
<comments xmlns="http://schemas.openxmlformats.org/spreadsheetml/2006/main">
  <authors>
    <author>Mark Dakin</author>
  </authors>
  <commentList>
    <comment ref="B10" authorId="0" shapeId="0">
      <text>
        <r>
          <rPr>
            <b/>
            <sz val="9"/>
            <color indexed="81"/>
            <rFont val="Tahoma"/>
            <charset val="1"/>
          </rPr>
          <t>Mark Dakin:</t>
        </r>
        <r>
          <rPr>
            <sz val="9"/>
            <color indexed="81"/>
            <rFont val="Tahoma"/>
            <charset val="1"/>
          </rPr>
          <t xml:space="preserve">
for example, lost dibbers</t>
        </r>
      </text>
    </comment>
    <comment ref="B15" authorId="0" shapeId="0">
      <text>
        <r>
          <rPr>
            <b/>
            <sz val="9"/>
            <color indexed="81"/>
            <rFont val="Tahoma"/>
            <charset val="1"/>
          </rPr>
          <t>Mark Dakin:</t>
        </r>
        <r>
          <rPr>
            <sz val="9"/>
            <color indexed="81"/>
            <rFont val="Tahoma"/>
            <charset val="1"/>
          </rPr>
          <t xml:space="preserve">
2017 : £1.50 per senior and 50p per junior</t>
        </r>
      </text>
    </comment>
    <comment ref="B16" authorId="0" shapeId="0">
      <text>
        <r>
          <rPr>
            <b/>
            <sz val="9"/>
            <color indexed="81"/>
            <rFont val="Tahoma"/>
            <charset val="1"/>
          </rPr>
          <t>Mark Dakin:</t>
        </r>
        <r>
          <rPr>
            <sz val="9"/>
            <color indexed="81"/>
            <rFont val="Tahoma"/>
            <charset val="1"/>
          </rPr>
          <t xml:space="preserve">
Check with Lucy</t>
        </r>
      </text>
    </comment>
    <comment ref="B24" authorId="0" shapeId="0">
      <text>
        <r>
          <rPr>
            <b/>
            <sz val="9"/>
            <color indexed="81"/>
            <rFont val="Tahoma"/>
            <charset val="1"/>
          </rPr>
          <t>Mark Dakin:</t>
        </r>
        <r>
          <rPr>
            <sz val="9"/>
            <color indexed="81"/>
            <rFont val="Tahoma"/>
            <charset val="1"/>
          </rPr>
          <t xml:space="preserve">
Check with Lucy</t>
        </r>
      </text>
    </comment>
  </commentList>
</comments>
</file>

<file path=xl/sharedStrings.xml><?xml version="1.0" encoding="utf-8"?>
<sst xmlns="http://schemas.openxmlformats.org/spreadsheetml/2006/main" count="134" uniqueCount="61">
  <si>
    <t>Toilets</t>
  </si>
  <si>
    <t>Levy</t>
  </si>
  <si>
    <t>First Aid</t>
  </si>
  <si>
    <t>Budget</t>
  </si>
  <si>
    <t>Equipment insurance</t>
  </si>
  <si>
    <t>Van hire</t>
  </si>
  <si>
    <t>Access fee</t>
  </si>
  <si>
    <t>Actual</t>
  </si>
  <si>
    <t>Variance</t>
  </si>
  <si>
    <t>Income</t>
  </si>
  <si>
    <t>No.</t>
  </si>
  <si>
    <t>Fee</t>
  </si>
  <si>
    <t>Total</t>
  </si>
  <si>
    <t>Mapping costs</t>
  </si>
  <si>
    <t>Map printing</t>
  </si>
  <si>
    <t>Equipment hire (tables etc)</t>
  </si>
  <si>
    <t>Planner's expenses</t>
  </si>
  <si>
    <t>Surplus</t>
  </si>
  <si>
    <t>Arena expenses</t>
  </si>
  <si>
    <t>chk</t>
  </si>
  <si>
    <t>Organiser's expenses</t>
  </si>
  <si>
    <t>Date</t>
  </si>
  <si>
    <t>Seniors</t>
  </si>
  <si>
    <t>Juniors</t>
  </si>
  <si>
    <t>Car parking</t>
  </si>
  <si>
    <t>Event name</t>
  </si>
  <si>
    <t>Additional expenses (to be added to standard entry fees)</t>
  </si>
  <si>
    <t>Standard expenses (included in standard entry fees)</t>
  </si>
  <si>
    <t>IT (e.g. Mike Napier)</t>
  </si>
  <si>
    <t>Contingency</t>
  </si>
  <si>
    <t>Other 1</t>
  </si>
  <si>
    <t>Other 2</t>
  </si>
  <si>
    <t>Fabian 4</t>
  </si>
  <si>
    <t>EoD</t>
  </si>
  <si>
    <t>Parking on day</t>
  </si>
  <si>
    <t>Controller's expenses</t>
  </si>
  <si>
    <t xml:space="preserve">£  </t>
  </si>
  <si>
    <t xml:space="preserve">£ </t>
  </si>
  <si>
    <t>Discounts</t>
  </si>
  <si>
    <t>Reconciliation to bankings</t>
  </si>
  <si>
    <t>Takings on day (EoD)</t>
  </si>
  <si>
    <t>less expenses</t>
  </si>
  <si>
    <t>Line 2</t>
  </si>
  <si>
    <t>Line 3</t>
  </si>
  <si>
    <t>Line 4</t>
  </si>
  <si>
    <t>Actual bankings</t>
  </si>
  <si>
    <t xml:space="preserve">  Comment on significant variance</t>
  </si>
  <si>
    <t>PA (incl. VAT)</t>
  </si>
  <si>
    <t>Commentary (incl. VAT)</t>
  </si>
  <si>
    <t>Radio controls (incl. VAT)</t>
  </si>
  <si>
    <t>Advertising</t>
  </si>
  <si>
    <t xml:space="preserve">  Comments</t>
  </si>
  <si>
    <t>Actual income/expenses  (completion by organiser is voluntary)</t>
  </si>
  <si>
    <t>Entry on Day</t>
  </si>
  <si>
    <t>Level A events - accounting</t>
  </si>
  <si>
    <t>Level B &amp; C events - accounting</t>
  </si>
  <si>
    <t>Level D events - accounting</t>
  </si>
  <si>
    <t>Access fee (up to 50p a head)</t>
  </si>
  <si>
    <t>Access fee (over 50p a head)</t>
  </si>
  <si>
    <t>Standard expenses</t>
  </si>
  <si>
    <t>Additional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</si>
</sst>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164" fontId="0" fillId="0" borderId="0" xfId="1" applyNumberFormat="1" applyFont="1"/>
    <xf numFmtId="164" fontId="2" fillId="0" borderId="0" xfId="1" applyNumberFormat="1" applyFont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 applyAlignment="1">
      <alignment vertical="center"/>
    </xf>
    <xf numFmtId="164" fontId="0" fillId="0" borderId="3" xfId="1" applyNumberFormat="1" applyFon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Border="1"/>
    <xf numFmtId="164" fontId="3" fillId="0" borderId="0" xfId="1" applyNumberFormat="1" applyFont="1"/>
    <xf numFmtId="164" fontId="4" fillId="0" borderId="0" xfId="1" applyNumberFormat="1" applyFont="1"/>
    <xf numFmtId="164" fontId="0" fillId="0" borderId="6" xfId="1" applyNumberFormat="1" applyFont="1" applyBorder="1" applyAlignment="1">
      <alignment vertical="center"/>
    </xf>
    <xf numFmtId="164" fontId="0" fillId="0" borderId="5" xfId="1" applyNumberFormat="1" applyFont="1" applyBorder="1"/>
    <xf numFmtId="164" fontId="0" fillId="0" borderId="4" xfId="1" applyNumberFormat="1" applyFont="1" applyBorder="1"/>
    <xf numFmtId="164" fontId="0" fillId="0" borderId="8" xfId="1" applyNumberFormat="1" applyFon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64" fontId="0" fillId="0" borderId="9" xfId="1" applyNumberFormat="1" applyFont="1" applyBorder="1" applyAlignment="1">
      <alignment horizontal="right"/>
    </xf>
    <xf numFmtId="164" fontId="0" fillId="0" borderId="10" xfId="1" applyNumberFormat="1" applyFont="1" applyBorder="1"/>
    <xf numFmtId="164" fontId="0" fillId="0" borderId="0" xfId="1" applyNumberFormat="1" applyFont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Border="1"/>
    <xf numFmtId="164" fontId="0" fillId="0" borderId="5" xfId="1" applyNumberFormat="1" applyFont="1" applyBorder="1" applyAlignment="1">
      <alignment vertical="center"/>
    </xf>
    <xf numFmtId="164" fontId="0" fillId="0" borderId="7" xfId="1" applyNumberFormat="1" applyFont="1" applyBorder="1" applyAlignment="1">
      <alignment vertical="center"/>
    </xf>
    <xf numFmtId="164" fontId="0" fillId="0" borderId="12" xfId="1" applyNumberFormat="1" applyFont="1" applyBorder="1"/>
    <xf numFmtId="164" fontId="0" fillId="0" borderId="13" xfId="1" applyNumberFormat="1" applyFont="1" applyBorder="1"/>
    <xf numFmtId="164" fontId="0" fillId="0" borderId="4" xfId="1" applyNumberFormat="1" applyFont="1" applyBorder="1" applyAlignment="1">
      <alignment vertical="center"/>
    </xf>
    <xf numFmtId="164" fontId="0" fillId="0" borderId="12" xfId="1" applyNumberFormat="1" applyFont="1" applyBorder="1" applyAlignment="1">
      <alignment vertical="center"/>
    </xf>
    <xf numFmtId="164" fontId="0" fillId="0" borderId="14" xfId="1" applyNumberFormat="1" applyFont="1" applyBorder="1" applyAlignment="1">
      <alignment vertical="center"/>
    </xf>
    <xf numFmtId="164" fontId="0" fillId="0" borderId="13" xfId="1" applyNumberFormat="1" applyFont="1" applyFill="1" applyBorder="1"/>
    <xf numFmtId="164" fontId="0" fillId="0" borderId="13" xfId="1" applyNumberFormat="1" applyFont="1" applyBorder="1" applyAlignment="1">
      <alignment vertical="center"/>
    </xf>
    <xf numFmtId="164" fontId="0" fillId="0" borderId="15" xfId="1" applyNumberFormat="1" applyFont="1" applyBorder="1"/>
    <xf numFmtId="164" fontId="0" fillId="0" borderId="8" xfId="1" applyNumberFormat="1" applyFont="1" applyBorder="1"/>
    <xf numFmtId="164" fontId="0" fillId="0" borderId="16" xfId="1" applyNumberFormat="1" applyFont="1" applyBorder="1"/>
    <xf numFmtId="164" fontId="2" fillId="2" borderId="5" xfId="1" applyNumberFormat="1" applyFont="1" applyFill="1" applyBorder="1"/>
    <xf numFmtId="164" fontId="0" fillId="2" borderId="6" xfId="1" applyNumberFormat="1" applyFont="1" applyFill="1" applyBorder="1"/>
    <xf numFmtId="164" fontId="0" fillId="2" borderId="7" xfId="1" applyNumberFormat="1" applyFont="1" applyFill="1" applyBorder="1"/>
    <xf numFmtId="164" fontId="4" fillId="2" borderId="5" xfId="1" applyNumberFormat="1" applyFont="1" applyFill="1" applyBorder="1"/>
    <xf numFmtId="164" fontId="0" fillId="2" borderId="10" xfId="1" applyNumberFormat="1" applyFont="1" applyFill="1" applyBorder="1"/>
    <xf numFmtId="164" fontId="0" fillId="2" borderId="0" xfId="1" applyNumberFormat="1" applyFont="1" applyFill="1" applyBorder="1"/>
    <xf numFmtId="164" fontId="0" fillId="2" borderId="11" xfId="1" applyNumberFormat="1" applyFont="1" applyFill="1" applyBorder="1"/>
    <xf numFmtId="164" fontId="0" fillId="2" borderId="13" xfId="1" applyNumberFormat="1" applyFont="1" applyFill="1" applyBorder="1"/>
    <xf numFmtId="164" fontId="0" fillId="2" borderId="0" xfId="1" applyNumberFormat="1" applyFont="1" applyFill="1"/>
    <xf numFmtId="164" fontId="0" fillId="0" borderId="13" xfId="1" applyNumberFormat="1" applyFont="1" applyBorder="1" applyAlignment="1">
      <alignment wrapText="1"/>
    </xf>
    <xf numFmtId="164" fontId="3" fillId="0" borderId="0" xfId="1" applyNumberFormat="1" applyFont="1" applyAlignment="1">
      <alignment vertical="center"/>
    </xf>
    <xf numFmtId="164" fontId="0" fillId="0" borderId="9" xfId="1" applyNumberFormat="1" applyFont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0" borderId="0" xfId="1" applyNumberFormat="1" applyFont="1" applyAlignment="1">
      <alignment horizontal="left"/>
    </xf>
    <xf numFmtId="164" fontId="0" fillId="0" borderId="4" xfId="1" applyNumberFormat="1" applyFont="1" applyBorder="1" applyAlignment="1">
      <alignment horizontal="center"/>
    </xf>
    <xf numFmtId="164" fontId="0" fillId="0" borderId="12" xfId="1" applyNumberFormat="1" applyFont="1" applyBorder="1" applyAlignment="1">
      <alignment horizontal="right"/>
    </xf>
    <xf numFmtId="164" fontId="0" fillId="0" borderId="13" xfId="1" applyNumberFormat="1" applyFont="1" applyBorder="1" applyAlignment="1">
      <alignment horizontal="right"/>
    </xf>
    <xf numFmtId="164" fontId="0" fillId="2" borderId="5" xfId="1" applyNumberFormat="1" applyFont="1" applyFill="1" applyBorder="1"/>
    <xf numFmtId="164" fontId="2" fillId="0" borderId="0" xfId="1" applyNumberFormat="1" applyFont="1" applyAlignment="1">
      <alignment vertical="top"/>
    </xf>
    <xf numFmtId="164" fontId="0" fillId="0" borderId="0" xfId="1" applyNumberFormat="1" applyFont="1" applyAlignment="1">
      <alignment vertical="top"/>
    </xf>
    <xf numFmtId="164" fontId="0" fillId="0" borderId="0" xfId="1" applyNumberFormat="1" applyFont="1" applyAlignment="1">
      <alignment horizontal="left"/>
    </xf>
    <xf numFmtId="164" fontId="0" fillId="0" borderId="11" xfId="1" applyNumberFormat="1" applyFont="1" applyBorder="1" applyAlignment="1">
      <alignment horizontal="left"/>
    </xf>
    <xf numFmtId="164" fontId="2" fillId="0" borderId="0" xfId="1" applyNumberFormat="1" applyFont="1" applyAlignment="1">
      <alignment horizontal="center" vertical="top"/>
    </xf>
    <xf numFmtId="164" fontId="0" fillId="0" borderId="5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left"/>
    </xf>
    <xf numFmtId="164" fontId="0" fillId="2" borderId="0" xfId="1" applyNumberFormat="1" applyFont="1" applyFill="1" applyAlignment="1">
      <alignment horizontal="left"/>
    </xf>
    <xf numFmtId="164" fontId="0" fillId="2" borderId="0" xfId="1" applyNumberFormat="1" applyFont="1" applyFill="1" applyBorder="1" applyAlignment="1">
      <alignment horizontal="left"/>
    </xf>
    <xf numFmtId="164" fontId="0" fillId="0" borderId="0" xfId="1" applyNumberFormat="1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opLeftCell="A6" workbookViewId="0">
      <selection activeCell="E15" sqref="E15"/>
    </sheetView>
  </sheetViews>
  <sheetFormatPr defaultColWidth="9" defaultRowHeight="15" x14ac:dyDescent="0.25"/>
  <cols>
    <col min="1" max="1" width="2.7109375" style="10" customWidth="1"/>
    <col min="2" max="2" width="3" style="1" customWidth="1"/>
    <col min="3" max="3" width="10.7109375" style="1" customWidth="1"/>
    <col min="4" max="5" width="6.28515625" style="1" customWidth="1"/>
    <col min="6" max="6" width="9" style="1"/>
    <col min="7" max="7" width="8.42578125" style="1" customWidth="1"/>
    <col min="8" max="8" width="6.5703125" style="1" customWidth="1"/>
    <col min="9" max="10" width="9" style="1"/>
    <col min="11" max="11" width="39.28515625" style="1" customWidth="1"/>
    <col min="12" max="16384" width="9" style="1"/>
  </cols>
  <sheetData>
    <row r="1" spans="1:11" s="54" customFormat="1" ht="24.75" customHeight="1" x14ac:dyDescent="0.25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 customHeight="1" x14ac:dyDescent="0.3">
      <c r="A2" s="2" t="s">
        <v>25</v>
      </c>
      <c r="D2" s="34"/>
      <c r="E2" s="35"/>
      <c r="F2" s="35"/>
      <c r="G2" s="35"/>
      <c r="H2" s="35"/>
      <c r="I2" s="35"/>
      <c r="J2" s="35"/>
      <c r="K2" s="36"/>
    </row>
    <row r="3" spans="1:11" ht="18" customHeight="1" x14ac:dyDescent="0.25">
      <c r="A3" s="11" t="s">
        <v>21</v>
      </c>
      <c r="D3" s="37"/>
      <c r="E3" s="35"/>
      <c r="F3" s="35"/>
      <c r="G3" s="35"/>
      <c r="H3" s="35"/>
      <c r="I3" s="35"/>
      <c r="J3" s="35"/>
      <c r="K3" s="36"/>
    </row>
    <row r="6" spans="1:11" x14ac:dyDescent="0.25">
      <c r="D6" s="58" t="s">
        <v>3</v>
      </c>
      <c r="E6" s="59"/>
      <c r="F6" s="60"/>
      <c r="G6" s="58" t="s">
        <v>7</v>
      </c>
      <c r="H6" s="59"/>
      <c r="I6" s="60"/>
      <c r="J6" s="14" t="s">
        <v>8</v>
      </c>
      <c r="K6" s="14" t="s">
        <v>46</v>
      </c>
    </row>
    <row r="7" spans="1:11" x14ac:dyDescent="0.25">
      <c r="D7" s="15" t="s">
        <v>10</v>
      </c>
      <c r="E7" s="16" t="s">
        <v>11</v>
      </c>
      <c r="F7" s="17" t="s">
        <v>12</v>
      </c>
      <c r="G7" s="32"/>
      <c r="H7" s="4"/>
      <c r="I7" s="17" t="s">
        <v>12</v>
      </c>
      <c r="J7" s="24"/>
      <c r="K7" s="24"/>
    </row>
    <row r="8" spans="1:11" x14ac:dyDescent="0.25">
      <c r="A8" s="10" t="s">
        <v>9</v>
      </c>
      <c r="D8" s="18"/>
      <c r="E8" s="19" t="s">
        <v>37</v>
      </c>
      <c r="F8" s="20" t="s">
        <v>36</v>
      </c>
      <c r="G8" s="18"/>
      <c r="H8" s="9"/>
      <c r="I8" s="20" t="s">
        <v>36</v>
      </c>
      <c r="J8" s="25"/>
      <c r="K8" s="25"/>
    </row>
    <row r="9" spans="1:11" ht="15" customHeight="1" x14ac:dyDescent="0.25">
      <c r="B9" s="55" t="s">
        <v>22</v>
      </c>
      <c r="C9" s="56"/>
      <c r="D9" s="38">
        <v>661</v>
      </c>
      <c r="E9" s="39">
        <v>15</v>
      </c>
      <c r="F9" s="21">
        <f>+D9*E9</f>
        <v>9915</v>
      </c>
      <c r="G9" s="18" t="s">
        <v>32</v>
      </c>
      <c r="H9" s="9"/>
      <c r="I9" s="40">
        <v>8666</v>
      </c>
      <c r="J9" s="25"/>
      <c r="K9" s="43"/>
    </row>
    <row r="10" spans="1:11" x14ac:dyDescent="0.25">
      <c r="B10" s="55" t="s">
        <v>23</v>
      </c>
      <c r="C10" s="56"/>
      <c r="D10" s="38">
        <v>133</v>
      </c>
      <c r="E10" s="39">
        <v>5</v>
      </c>
      <c r="F10" s="21">
        <f t="shared" ref="F10" si="0">+D10*E10</f>
        <v>665</v>
      </c>
      <c r="G10" s="18" t="s">
        <v>33</v>
      </c>
      <c r="H10" s="9"/>
      <c r="I10" s="40">
        <v>1000</v>
      </c>
      <c r="J10" s="25"/>
      <c r="K10" s="43"/>
    </row>
    <row r="11" spans="1:11" x14ac:dyDescent="0.25">
      <c r="B11" s="55" t="s">
        <v>38</v>
      </c>
      <c r="C11" s="56"/>
      <c r="D11" s="18"/>
      <c r="E11" s="9"/>
      <c r="F11" s="40">
        <v>-200</v>
      </c>
      <c r="G11" s="18"/>
      <c r="H11" s="9"/>
      <c r="I11" s="21"/>
      <c r="J11" s="25"/>
      <c r="K11" s="43"/>
    </row>
    <row r="12" spans="1:11" x14ac:dyDescent="0.25">
      <c r="B12" s="1" t="s">
        <v>24</v>
      </c>
      <c r="D12" s="18"/>
      <c r="E12" s="39">
        <v>2</v>
      </c>
      <c r="F12" s="21">
        <f>SUM(D9:D10)/2*E12</f>
        <v>794</v>
      </c>
      <c r="G12" s="18" t="s">
        <v>34</v>
      </c>
      <c r="H12" s="9"/>
      <c r="I12" s="40">
        <v>1200</v>
      </c>
      <c r="J12" s="25"/>
      <c r="K12" s="43"/>
    </row>
    <row r="13" spans="1:11" ht="7.5" customHeight="1" x14ac:dyDescent="0.25">
      <c r="D13" s="18"/>
      <c r="E13" s="9"/>
      <c r="F13" s="21"/>
      <c r="G13" s="18"/>
      <c r="H13" s="9"/>
      <c r="I13" s="21"/>
      <c r="J13" s="25"/>
      <c r="K13" s="25"/>
    </row>
    <row r="14" spans="1:11" s="5" customFormat="1" ht="19.5" customHeight="1" x14ac:dyDescent="0.25">
      <c r="A14" s="44"/>
      <c r="D14" s="22">
        <f>SUM(D9:D13)</f>
        <v>794</v>
      </c>
      <c r="E14" s="12"/>
      <c r="F14" s="23">
        <f>SUM(F9:F13)</f>
        <v>11174</v>
      </c>
      <c r="G14" s="13"/>
      <c r="H14" s="12"/>
      <c r="I14" s="23">
        <f>SUM(I9:I13)</f>
        <v>10866</v>
      </c>
      <c r="J14" s="26">
        <f>+I14-F14</f>
        <v>-308</v>
      </c>
      <c r="K14" s="30"/>
    </row>
    <row r="15" spans="1:11" ht="7.5" customHeight="1" x14ac:dyDescent="0.25">
      <c r="F15" s="24"/>
      <c r="G15" s="9"/>
      <c r="I15" s="24"/>
      <c r="J15" s="24"/>
      <c r="K15" s="25"/>
    </row>
    <row r="16" spans="1:11" x14ac:dyDescent="0.25">
      <c r="A16" s="10" t="s">
        <v>59</v>
      </c>
      <c r="F16" s="25"/>
      <c r="I16" s="25"/>
      <c r="J16" s="25"/>
      <c r="K16" s="25"/>
    </row>
    <row r="17" spans="1:11" x14ac:dyDescent="0.25">
      <c r="B17" s="1" t="s">
        <v>14</v>
      </c>
      <c r="F17" s="41">
        <v>930</v>
      </c>
      <c r="I17" s="41">
        <v>900</v>
      </c>
      <c r="J17" s="25">
        <f t="shared" ref="J17:J34" si="1">+F17-I17</f>
        <v>30</v>
      </c>
      <c r="K17" s="25"/>
    </row>
    <row r="18" spans="1:11" x14ac:dyDescent="0.25">
      <c r="B18" s="55" t="s">
        <v>0</v>
      </c>
      <c r="C18" s="55"/>
      <c r="F18" s="41">
        <v>750</v>
      </c>
      <c r="I18" s="41">
        <v>775</v>
      </c>
      <c r="J18" s="25">
        <f t="shared" si="1"/>
        <v>-25</v>
      </c>
      <c r="K18" s="25"/>
    </row>
    <row r="19" spans="1:11" x14ac:dyDescent="0.25">
      <c r="B19" s="55" t="s">
        <v>1</v>
      </c>
      <c r="C19" s="55"/>
      <c r="F19" s="29">
        <f>+(D9+D10/3)*1.5</f>
        <v>1058</v>
      </c>
      <c r="I19" s="41">
        <v>955</v>
      </c>
      <c r="J19" s="25">
        <f t="shared" si="1"/>
        <v>103</v>
      </c>
      <c r="K19" s="25"/>
    </row>
    <row r="20" spans="1:11" x14ac:dyDescent="0.25">
      <c r="B20" s="55" t="s">
        <v>24</v>
      </c>
      <c r="C20" s="55"/>
      <c r="F20" s="29">
        <f>+F12</f>
        <v>794</v>
      </c>
      <c r="I20" s="29">
        <f>+I12</f>
        <v>1200</v>
      </c>
      <c r="J20" s="25">
        <f t="shared" si="1"/>
        <v>-406</v>
      </c>
      <c r="K20" s="25"/>
    </row>
    <row r="21" spans="1:11" x14ac:dyDescent="0.25">
      <c r="B21" s="1" t="s">
        <v>20</v>
      </c>
      <c r="F21" s="41">
        <v>200</v>
      </c>
      <c r="I21" s="41">
        <v>219.77</v>
      </c>
      <c r="J21" s="25">
        <f t="shared" si="1"/>
        <v>-19.77000000000001</v>
      </c>
      <c r="K21" s="25"/>
    </row>
    <row r="22" spans="1:11" x14ac:dyDescent="0.25">
      <c r="B22" s="1" t="s">
        <v>16</v>
      </c>
      <c r="F22" s="41">
        <v>200</v>
      </c>
      <c r="I22" s="41">
        <f>220+20</f>
        <v>240</v>
      </c>
      <c r="J22" s="25">
        <f t="shared" si="1"/>
        <v>-40</v>
      </c>
      <c r="K22" s="25"/>
    </row>
    <row r="23" spans="1:11" x14ac:dyDescent="0.25">
      <c r="B23" s="1" t="s">
        <v>35</v>
      </c>
      <c r="F23" s="41">
        <v>200</v>
      </c>
      <c r="I23" s="41">
        <v>161.07</v>
      </c>
      <c r="J23" s="25">
        <f t="shared" si="1"/>
        <v>38.930000000000007</v>
      </c>
      <c r="K23" s="25"/>
    </row>
    <row r="24" spans="1:11" ht="6.75" customHeight="1" x14ac:dyDescent="0.25">
      <c r="F24" s="25"/>
      <c r="I24" s="29"/>
      <c r="J24" s="25"/>
      <c r="K24" s="25"/>
    </row>
    <row r="25" spans="1:11" s="5" customFormat="1" ht="19.5" customHeight="1" x14ac:dyDescent="0.25">
      <c r="A25" s="44"/>
      <c r="F25" s="26">
        <f>SUM(F17:F24)</f>
        <v>4132</v>
      </c>
      <c r="I25" s="26">
        <f t="shared" ref="I25:J25" si="2">SUM(I17:I24)</f>
        <v>4450.84</v>
      </c>
      <c r="J25" s="26">
        <f t="shared" si="2"/>
        <v>-318.83999999999997</v>
      </c>
      <c r="K25" s="30"/>
    </row>
    <row r="26" spans="1:11" s="5" customFormat="1" ht="7.5" customHeight="1" x14ac:dyDescent="0.25">
      <c r="A26" s="44"/>
      <c r="F26" s="30"/>
      <c r="I26" s="27"/>
      <c r="J26" s="30"/>
      <c r="K26" s="30"/>
    </row>
    <row r="27" spans="1:11" ht="15" customHeight="1" x14ac:dyDescent="0.25">
      <c r="A27" s="10" t="s">
        <v>60</v>
      </c>
      <c r="F27" s="25"/>
      <c r="I27" s="29"/>
      <c r="J27" s="25"/>
      <c r="K27" s="25"/>
    </row>
    <row r="28" spans="1:11" x14ac:dyDescent="0.25">
      <c r="B28" s="55" t="s">
        <v>6</v>
      </c>
      <c r="C28" s="55"/>
      <c r="F28" s="41">
        <v>330</v>
      </c>
      <c r="I28" s="41">
        <f>120+226</f>
        <v>346</v>
      </c>
      <c r="J28" s="25">
        <f>+F28-I28</f>
        <v>-16</v>
      </c>
      <c r="K28" s="25"/>
    </row>
    <row r="29" spans="1:11" x14ac:dyDescent="0.25">
      <c r="B29" s="1" t="s">
        <v>13</v>
      </c>
      <c r="F29" s="41">
        <v>1200</v>
      </c>
      <c r="I29" s="41">
        <f>900+175</f>
        <v>1075</v>
      </c>
      <c r="J29" s="25">
        <f>+F29-I29</f>
        <v>125</v>
      </c>
      <c r="K29" s="25"/>
    </row>
    <row r="30" spans="1:11" x14ac:dyDescent="0.25">
      <c r="B30" s="55" t="s">
        <v>2</v>
      </c>
      <c r="C30" s="55"/>
      <c r="F30" s="41">
        <v>350</v>
      </c>
      <c r="I30" s="41">
        <v>350</v>
      </c>
      <c r="J30" s="25">
        <f>+F30-I30</f>
        <v>0</v>
      </c>
      <c r="K30" s="25"/>
    </row>
    <row r="31" spans="1:11" x14ac:dyDescent="0.25">
      <c r="B31" s="1" t="s">
        <v>18</v>
      </c>
      <c r="F31" s="41">
        <v>0</v>
      </c>
      <c r="I31" s="41">
        <v>236.7</v>
      </c>
      <c r="J31" s="25">
        <f t="shared" si="1"/>
        <v>-236.7</v>
      </c>
      <c r="K31" s="25"/>
    </row>
    <row r="32" spans="1:11" x14ac:dyDescent="0.25">
      <c r="B32" s="1" t="s">
        <v>4</v>
      </c>
      <c r="F32" s="41">
        <v>50</v>
      </c>
      <c r="I32" s="41">
        <v>75</v>
      </c>
      <c r="J32" s="25">
        <f t="shared" si="1"/>
        <v>-25</v>
      </c>
      <c r="K32" s="25"/>
    </row>
    <row r="33" spans="1:11" x14ac:dyDescent="0.25">
      <c r="B33" s="1" t="s">
        <v>15</v>
      </c>
      <c r="F33" s="41">
        <v>200</v>
      </c>
      <c r="I33" s="41">
        <v>0</v>
      </c>
      <c r="J33" s="25">
        <f t="shared" si="1"/>
        <v>200</v>
      </c>
      <c r="K33" s="25"/>
    </row>
    <row r="34" spans="1:11" x14ac:dyDescent="0.25">
      <c r="B34" s="1" t="s">
        <v>5</v>
      </c>
      <c r="F34" s="41">
        <v>250</v>
      </c>
      <c r="I34" s="41">
        <f>171.58+17.37</f>
        <v>188.95000000000002</v>
      </c>
      <c r="J34" s="25">
        <f t="shared" si="1"/>
        <v>61.049999999999983</v>
      </c>
      <c r="K34" s="25"/>
    </row>
    <row r="35" spans="1:11" x14ac:dyDescent="0.25">
      <c r="B35" s="1" t="s">
        <v>49</v>
      </c>
      <c r="F35" s="41">
        <v>400</v>
      </c>
      <c r="I35" s="41">
        <v>476</v>
      </c>
      <c r="J35" s="25">
        <f>+F35-I35</f>
        <v>-76</v>
      </c>
      <c r="K35" s="25"/>
    </row>
    <row r="36" spans="1:11" x14ac:dyDescent="0.25">
      <c r="B36" s="1" t="s">
        <v>47</v>
      </c>
      <c r="F36" s="41">
        <v>697</v>
      </c>
      <c r="I36" s="41">
        <v>697.2</v>
      </c>
      <c r="J36" s="25">
        <f>+F36-I36</f>
        <v>-0.20000000000004547</v>
      </c>
      <c r="K36" s="25"/>
    </row>
    <row r="37" spans="1:11" x14ac:dyDescent="0.25">
      <c r="B37" s="1" t="s">
        <v>48</v>
      </c>
      <c r="F37" s="41">
        <v>200</v>
      </c>
      <c r="I37" s="41">
        <v>202</v>
      </c>
      <c r="J37" s="25">
        <f>+F37-I37</f>
        <v>-2</v>
      </c>
      <c r="K37" s="25"/>
    </row>
    <row r="38" spans="1:11" x14ac:dyDescent="0.25">
      <c r="B38" s="55" t="s">
        <v>28</v>
      </c>
      <c r="C38" s="55"/>
      <c r="D38" s="55"/>
      <c r="F38" s="41">
        <v>1000</v>
      </c>
      <c r="I38" s="41">
        <v>1266</v>
      </c>
      <c r="J38" s="25">
        <f>+F38-I38</f>
        <v>-266</v>
      </c>
      <c r="K38" s="25"/>
    </row>
    <row r="39" spans="1:11" x14ac:dyDescent="0.25">
      <c r="B39" s="55" t="s">
        <v>50</v>
      </c>
      <c r="C39" s="55"/>
      <c r="D39" s="48"/>
      <c r="F39" s="41">
        <v>100</v>
      </c>
      <c r="I39" s="41">
        <v>100</v>
      </c>
      <c r="J39" s="25">
        <f>+F39-I39</f>
        <v>0</v>
      </c>
      <c r="K39" s="25"/>
    </row>
    <row r="40" spans="1:11" x14ac:dyDescent="0.25">
      <c r="B40" s="1" t="s">
        <v>29</v>
      </c>
      <c r="F40" s="41">
        <v>200</v>
      </c>
      <c r="I40" s="41"/>
      <c r="J40" s="25">
        <f t="shared" ref="J40:J42" si="3">+F40-I40</f>
        <v>200</v>
      </c>
      <c r="K40" s="25"/>
    </row>
    <row r="41" spans="1:11" x14ac:dyDescent="0.25">
      <c r="B41" s="42" t="s">
        <v>30</v>
      </c>
      <c r="C41" s="42"/>
      <c r="D41" s="42"/>
      <c r="F41" s="41"/>
      <c r="I41" s="41"/>
      <c r="J41" s="25">
        <f t="shared" si="3"/>
        <v>0</v>
      </c>
      <c r="K41" s="25"/>
    </row>
    <row r="42" spans="1:11" x14ac:dyDescent="0.25">
      <c r="B42" s="42" t="s">
        <v>31</v>
      </c>
      <c r="C42" s="42"/>
      <c r="D42" s="42"/>
      <c r="F42" s="41"/>
      <c r="I42" s="41"/>
      <c r="J42" s="25">
        <f t="shared" si="3"/>
        <v>0</v>
      </c>
      <c r="K42" s="25"/>
    </row>
    <row r="43" spans="1:11" ht="5.25" customHeight="1" x14ac:dyDescent="0.25">
      <c r="F43" s="25"/>
      <c r="I43" s="31"/>
      <c r="J43" s="31"/>
      <c r="K43" s="31"/>
    </row>
    <row r="44" spans="1:11" s="5" customFormat="1" ht="19.5" customHeight="1" x14ac:dyDescent="0.25">
      <c r="A44" s="44"/>
      <c r="F44" s="27">
        <f>SUM(F28:F43)</f>
        <v>4977</v>
      </c>
      <c r="I44" s="27">
        <f t="shared" ref="I44:J44" si="4">SUM(I28:I43)</f>
        <v>5012.8499999999995</v>
      </c>
      <c r="J44" s="7">
        <f t="shared" si="4"/>
        <v>-35.850000000000051</v>
      </c>
    </row>
    <row r="45" spans="1:11" s="5" customFormat="1" ht="21.75" customHeight="1" thickBot="1" x14ac:dyDescent="0.3">
      <c r="A45" s="44" t="s">
        <v>17</v>
      </c>
      <c r="F45" s="28">
        <f>+F14-F25-F44</f>
        <v>2065</v>
      </c>
      <c r="I45" s="28">
        <f>+I14-I25-I44</f>
        <v>1402.3100000000004</v>
      </c>
      <c r="J45" s="6">
        <f>+J44+J25+J14</f>
        <v>-662.69</v>
      </c>
    </row>
    <row r="46" spans="1:11" ht="15.75" thickTop="1" x14ac:dyDescent="0.25">
      <c r="I46" s="8" t="s">
        <v>19</v>
      </c>
      <c r="J46" s="1">
        <f>+F45-I45+J45</f>
        <v>0</v>
      </c>
    </row>
    <row r="47" spans="1:11" x14ac:dyDescent="0.25">
      <c r="A47" s="10" t="s">
        <v>39</v>
      </c>
    </row>
    <row r="48" spans="1:11" x14ac:dyDescent="0.25">
      <c r="B48" s="32" t="s">
        <v>40</v>
      </c>
      <c r="C48" s="4"/>
      <c r="D48" s="4"/>
      <c r="E48" s="4"/>
      <c r="F48" s="4"/>
      <c r="G48" s="4"/>
      <c r="H48" s="4"/>
      <c r="I48" s="45">
        <f>+I10</f>
        <v>1000</v>
      </c>
    </row>
    <row r="49" spans="2:9" x14ac:dyDescent="0.25">
      <c r="B49" s="18" t="s">
        <v>41</v>
      </c>
      <c r="C49" s="9"/>
      <c r="D49" s="9"/>
      <c r="E49" s="9"/>
      <c r="F49" s="9"/>
      <c r="G49" s="9"/>
      <c r="H49" s="9"/>
      <c r="I49" s="21"/>
    </row>
    <row r="50" spans="2:9" x14ac:dyDescent="0.25">
      <c r="B50" s="18"/>
      <c r="C50" s="39" t="s">
        <v>0</v>
      </c>
      <c r="D50" s="39"/>
      <c r="E50" s="39"/>
      <c r="F50" s="39"/>
      <c r="G50" s="9"/>
      <c r="H50" s="9"/>
      <c r="I50" s="40">
        <v>775</v>
      </c>
    </row>
    <row r="51" spans="2:9" x14ac:dyDescent="0.25">
      <c r="B51" s="18"/>
      <c r="C51" s="39" t="s">
        <v>35</v>
      </c>
      <c r="D51" s="39"/>
      <c r="E51" s="39"/>
      <c r="F51" s="39"/>
      <c r="G51" s="9"/>
      <c r="H51" s="9"/>
      <c r="I51" s="40">
        <v>161</v>
      </c>
    </row>
    <row r="52" spans="2:9" x14ac:dyDescent="0.25">
      <c r="B52" s="18"/>
      <c r="C52" s="39" t="s">
        <v>43</v>
      </c>
      <c r="D52" s="39"/>
      <c r="E52" s="39"/>
      <c r="F52" s="39"/>
      <c r="G52" s="9"/>
      <c r="H52" s="9"/>
      <c r="I52" s="40"/>
    </row>
    <row r="53" spans="2:9" x14ac:dyDescent="0.25">
      <c r="B53" s="18"/>
      <c r="C53" s="39" t="s">
        <v>44</v>
      </c>
      <c r="D53" s="39"/>
      <c r="E53" s="39"/>
      <c r="F53" s="39"/>
      <c r="G53" s="9"/>
      <c r="H53" s="9"/>
      <c r="I53" s="40"/>
    </row>
    <row r="54" spans="2:9" ht="5.25" customHeight="1" x14ac:dyDescent="0.25">
      <c r="B54" s="18"/>
      <c r="C54" s="9"/>
      <c r="D54" s="9"/>
      <c r="E54" s="9"/>
      <c r="F54" s="9"/>
      <c r="G54" s="9"/>
      <c r="H54" s="9"/>
      <c r="I54" s="21"/>
    </row>
    <row r="55" spans="2:9" ht="15.75" thickBot="1" x14ac:dyDescent="0.3">
      <c r="B55" s="18" t="s">
        <v>45</v>
      </c>
      <c r="C55" s="9"/>
      <c r="D55" s="9"/>
      <c r="E55" s="9"/>
      <c r="F55" s="9"/>
      <c r="G55" s="9"/>
      <c r="H55" s="9"/>
      <c r="I55" s="46">
        <f>+I48-SUM(I50:I54)</f>
        <v>64</v>
      </c>
    </row>
    <row r="56" spans="2:9" ht="6" customHeight="1" thickTop="1" x14ac:dyDescent="0.25">
      <c r="B56" s="33"/>
      <c r="C56" s="3"/>
      <c r="D56" s="3"/>
      <c r="E56" s="3"/>
      <c r="F56" s="3"/>
      <c r="G56" s="3"/>
      <c r="H56" s="3"/>
      <c r="I56" s="47"/>
    </row>
  </sheetData>
  <mergeCells count="13">
    <mergeCell ref="A1:K1"/>
    <mergeCell ref="D6:F6"/>
    <mergeCell ref="G6:I6"/>
    <mergeCell ref="B9:C9"/>
    <mergeCell ref="B10:C10"/>
    <mergeCell ref="B11:C11"/>
    <mergeCell ref="B39:C39"/>
    <mergeCell ref="B18:C18"/>
    <mergeCell ref="B19:C19"/>
    <mergeCell ref="B20:C20"/>
    <mergeCell ref="B38:D38"/>
    <mergeCell ref="B30:C30"/>
    <mergeCell ref="B28:C28"/>
  </mergeCells>
  <pageMargins left="0.2" right="0.2" top="0.5" bottom="0.75" header="0.3" footer="0.3"/>
  <pageSetup paperSize="9"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workbookViewId="0">
      <selection sqref="A1:K1"/>
    </sheetView>
  </sheetViews>
  <sheetFormatPr defaultColWidth="9" defaultRowHeight="15" x14ac:dyDescent="0.25"/>
  <cols>
    <col min="1" max="1" width="2.7109375" style="10" customWidth="1"/>
    <col min="2" max="2" width="3" style="1" customWidth="1"/>
    <col min="3" max="3" width="11.7109375" style="1" customWidth="1"/>
    <col min="4" max="5" width="6.28515625" style="1" customWidth="1"/>
    <col min="6" max="6" width="9" style="1"/>
    <col min="7" max="7" width="8.42578125" style="1" customWidth="1"/>
    <col min="8" max="8" width="6.5703125" style="1" customWidth="1"/>
    <col min="9" max="10" width="9" style="1"/>
    <col min="11" max="11" width="36.28515625" style="1" customWidth="1"/>
    <col min="12" max="16384" width="9" style="1"/>
  </cols>
  <sheetData>
    <row r="1" spans="1:11" s="54" customFormat="1" ht="24.75" customHeight="1" x14ac:dyDescent="0.25">
      <c r="A1" s="57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 customHeight="1" x14ac:dyDescent="0.3">
      <c r="A2" s="2" t="s">
        <v>25</v>
      </c>
      <c r="D2" s="34"/>
      <c r="E2" s="35"/>
      <c r="F2" s="35"/>
      <c r="G2" s="35"/>
      <c r="H2" s="35"/>
      <c r="I2" s="35"/>
      <c r="J2" s="35"/>
      <c r="K2" s="36"/>
    </row>
    <row r="3" spans="1:11" ht="18" customHeight="1" x14ac:dyDescent="0.25">
      <c r="A3" s="11" t="s">
        <v>21</v>
      </c>
      <c r="D3" s="37"/>
      <c r="E3" s="35"/>
      <c r="F3" s="35"/>
      <c r="G3" s="35"/>
      <c r="H3" s="35"/>
      <c r="I3" s="35"/>
      <c r="J3" s="35"/>
      <c r="K3" s="36"/>
    </row>
    <row r="6" spans="1:11" x14ac:dyDescent="0.25">
      <c r="D6" s="58" t="s">
        <v>3</v>
      </c>
      <c r="E6" s="59"/>
      <c r="F6" s="60"/>
      <c r="G6" s="58" t="s">
        <v>7</v>
      </c>
      <c r="H6" s="59"/>
      <c r="I6" s="60"/>
      <c r="J6" s="14" t="s">
        <v>8</v>
      </c>
      <c r="K6" s="14" t="s">
        <v>46</v>
      </c>
    </row>
    <row r="7" spans="1:11" x14ac:dyDescent="0.25">
      <c r="D7" s="15" t="s">
        <v>10</v>
      </c>
      <c r="E7" s="16" t="s">
        <v>11</v>
      </c>
      <c r="F7" s="17" t="s">
        <v>12</v>
      </c>
      <c r="G7" s="32"/>
      <c r="H7" s="4"/>
      <c r="I7" s="17" t="s">
        <v>12</v>
      </c>
      <c r="J7" s="24"/>
      <c r="K7" s="24"/>
    </row>
    <row r="8" spans="1:11" x14ac:dyDescent="0.25">
      <c r="A8" s="10" t="s">
        <v>9</v>
      </c>
      <c r="D8" s="18"/>
      <c r="E8" s="19" t="s">
        <v>37</v>
      </c>
      <c r="F8" s="20" t="s">
        <v>36</v>
      </c>
      <c r="G8" s="18"/>
      <c r="H8" s="9"/>
      <c r="I8" s="20" t="s">
        <v>36</v>
      </c>
      <c r="J8" s="25"/>
      <c r="K8" s="25"/>
    </row>
    <row r="9" spans="1:11" ht="15" customHeight="1" x14ac:dyDescent="0.25">
      <c r="B9" s="55" t="s">
        <v>22</v>
      </c>
      <c r="C9" s="56"/>
      <c r="D9" s="38">
        <v>180</v>
      </c>
      <c r="E9" s="39">
        <v>8</v>
      </c>
      <c r="F9" s="21">
        <f>+D9*E9</f>
        <v>1440</v>
      </c>
      <c r="G9" s="18" t="s">
        <v>32</v>
      </c>
      <c r="H9" s="9"/>
      <c r="I9" s="40">
        <v>1200</v>
      </c>
      <c r="J9" s="25"/>
      <c r="K9" s="43"/>
    </row>
    <row r="10" spans="1:11" x14ac:dyDescent="0.25">
      <c r="B10" s="55" t="s">
        <v>23</v>
      </c>
      <c r="C10" s="56"/>
      <c r="D10" s="38">
        <v>50</v>
      </c>
      <c r="E10" s="39">
        <v>4</v>
      </c>
      <c r="F10" s="21">
        <f t="shared" ref="F10" si="0">+D10*E10</f>
        <v>200</v>
      </c>
      <c r="G10" s="18" t="s">
        <v>33</v>
      </c>
      <c r="H10" s="9"/>
      <c r="I10" s="40">
        <v>450</v>
      </c>
      <c r="J10" s="25"/>
      <c r="K10" s="43"/>
    </row>
    <row r="11" spans="1:11" x14ac:dyDescent="0.25">
      <c r="B11" s="55" t="s">
        <v>38</v>
      </c>
      <c r="C11" s="56"/>
      <c r="D11" s="18"/>
      <c r="E11" s="9"/>
      <c r="F11" s="40">
        <v>-150</v>
      </c>
      <c r="G11" s="18"/>
      <c r="H11" s="9"/>
      <c r="I11" s="21"/>
      <c r="J11" s="25"/>
      <c r="K11" s="43"/>
    </row>
    <row r="12" spans="1:11" x14ac:dyDescent="0.25">
      <c r="B12" s="1" t="s">
        <v>24</v>
      </c>
      <c r="D12" s="18"/>
      <c r="E12" s="39">
        <v>2</v>
      </c>
      <c r="F12" s="21">
        <f>SUM(D9:D10)/2*E12</f>
        <v>230</v>
      </c>
      <c r="G12" s="18" t="s">
        <v>34</v>
      </c>
      <c r="H12" s="9"/>
      <c r="I12" s="40">
        <v>450</v>
      </c>
      <c r="J12" s="25"/>
      <c r="K12" s="43"/>
    </row>
    <row r="13" spans="1:11" ht="7.5" customHeight="1" x14ac:dyDescent="0.25">
      <c r="D13" s="18"/>
      <c r="E13" s="9"/>
      <c r="F13" s="21"/>
      <c r="G13" s="18"/>
      <c r="H13" s="9"/>
      <c r="I13" s="21"/>
      <c r="J13" s="25"/>
      <c r="K13" s="25"/>
    </row>
    <row r="14" spans="1:11" s="5" customFormat="1" ht="19.5" customHeight="1" x14ac:dyDescent="0.25">
      <c r="A14" s="44"/>
      <c r="D14" s="22">
        <f>SUM(D9:D13)</f>
        <v>230</v>
      </c>
      <c r="E14" s="12"/>
      <c r="F14" s="23">
        <f>SUM(F9:F13)</f>
        <v>1720</v>
      </c>
      <c r="G14" s="13"/>
      <c r="H14" s="12"/>
      <c r="I14" s="23">
        <f>SUM(I9:I13)</f>
        <v>2100</v>
      </c>
      <c r="J14" s="26">
        <f>+I14-F14</f>
        <v>380</v>
      </c>
      <c r="K14" s="30"/>
    </row>
    <row r="15" spans="1:11" ht="7.5" customHeight="1" x14ac:dyDescent="0.25">
      <c r="F15" s="24"/>
      <c r="G15" s="9"/>
      <c r="I15" s="24"/>
      <c r="J15" s="24"/>
      <c r="K15" s="25"/>
    </row>
    <row r="16" spans="1:11" x14ac:dyDescent="0.25">
      <c r="A16" s="10" t="s">
        <v>27</v>
      </c>
      <c r="F16" s="25"/>
      <c r="I16" s="25"/>
      <c r="J16" s="25"/>
      <c r="K16" s="25"/>
    </row>
    <row r="17" spans="1:11" x14ac:dyDescent="0.25">
      <c r="B17" s="1" t="s">
        <v>14</v>
      </c>
      <c r="F17" s="41">
        <v>150</v>
      </c>
      <c r="I17" s="41">
        <v>125</v>
      </c>
      <c r="J17" s="25">
        <f t="shared" ref="J17:J25" si="1">+F17-I17</f>
        <v>25</v>
      </c>
      <c r="K17" s="25"/>
    </row>
    <row r="18" spans="1:11" x14ac:dyDescent="0.25">
      <c r="B18" s="64" t="s">
        <v>57</v>
      </c>
      <c r="C18" s="64"/>
      <c r="F18" s="41">
        <v>75</v>
      </c>
      <c r="I18" s="41">
        <v>75</v>
      </c>
      <c r="J18" s="25">
        <f>+F18-I18</f>
        <v>0</v>
      </c>
      <c r="K18" s="25"/>
    </row>
    <row r="19" spans="1:11" x14ac:dyDescent="0.25">
      <c r="B19" s="55" t="s">
        <v>2</v>
      </c>
      <c r="C19" s="55"/>
      <c r="F19" s="41">
        <v>0</v>
      </c>
      <c r="I19" s="41">
        <v>0</v>
      </c>
      <c r="J19" s="25">
        <f>+F19-I19</f>
        <v>0</v>
      </c>
      <c r="K19" s="25"/>
    </row>
    <row r="20" spans="1:11" x14ac:dyDescent="0.25">
      <c r="B20" s="55" t="s">
        <v>0</v>
      </c>
      <c r="C20" s="55"/>
      <c r="F20" s="41">
        <v>150</v>
      </c>
      <c r="I20" s="41">
        <v>150</v>
      </c>
      <c r="J20" s="25">
        <f t="shared" si="1"/>
        <v>0</v>
      </c>
      <c r="K20" s="25"/>
    </row>
    <row r="21" spans="1:11" x14ac:dyDescent="0.25">
      <c r="B21" s="55" t="s">
        <v>1</v>
      </c>
      <c r="C21" s="55"/>
      <c r="F21" s="29">
        <f>+(D9+D10/3)*1.5</f>
        <v>295</v>
      </c>
      <c r="I21" s="41">
        <v>305</v>
      </c>
      <c r="J21" s="25">
        <f t="shared" si="1"/>
        <v>-10</v>
      </c>
      <c r="K21" s="25"/>
    </row>
    <row r="22" spans="1:11" x14ac:dyDescent="0.25">
      <c r="B22" s="55" t="s">
        <v>24</v>
      </c>
      <c r="C22" s="55"/>
      <c r="F22" s="29">
        <f>+F12</f>
        <v>230</v>
      </c>
      <c r="I22" s="29">
        <f>+I12</f>
        <v>450</v>
      </c>
      <c r="J22" s="25">
        <f t="shared" si="1"/>
        <v>-220</v>
      </c>
      <c r="K22" s="25"/>
    </row>
    <row r="23" spans="1:11" x14ac:dyDescent="0.25">
      <c r="B23" s="1" t="s">
        <v>20</v>
      </c>
      <c r="F23" s="41">
        <v>25</v>
      </c>
      <c r="I23" s="41">
        <v>20</v>
      </c>
      <c r="J23" s="25">
        <f t="shared" si="1"/>
        <v>5</v>
      </c>
      <c r="K23" s="25"/>
    </row>
    <row r="24" spans="1:11" x14ac:dyDescent="0.25">
      <c r="B24" s="1" t="s">
        <v>16</v>
      </c>
      <c r="F24" s="41">
        <v>50</v>
      </c>
      <c r="I24" s="41">
        <v>35</v>
      </c>
      <c r="J24" s="25">
        <f t="shared" si="1"/>
        <v>15</v>
      </c>
      <c r="K24" s="25"/>
    </row>
    <row r="25" spans="1:11" x14ac:dyDescent="0.25">
      <c r="B25" s="1" t="s">
        <v>35</v>
      </c>
      <c r="F25" s="41">
        <v>25</v>
      </c>
      <c r="I25" s="41">
        <v>40</v>
      </c>
      <c r="J25" s="25">
        <f t="shared" si="1"/>
        <v>-15</v>
      </c>
      <c r="K25" s="25"/>
    </row>
    <row r="26" spans="1:11" ht="6.75" customHeight="1" x14ac:dyDescent="0.25">
      <c r="F26" s="25"/>
      <c r="I26" s="29"/>
      <c r="J26" s="25"/>
      <c r="K26" s="25"/>
    </row>
    <row r="27" spans="1:11" s="5" customFormat="1" ht="19.5" customHeight="1" x14ac:dyDescent="0.25">
      <c r="A27" s="44"/>
      <c r="F27" s="26">
        <f>SUM(F17:F26)</f>
        <v>1000</v>
      </c>
      <c r="I27" s="26">
        <f t="shared" ref="I27:J27" si="2">SUM(I17:I26)</f>
        <v>1200</v>
      </c>
      <c r="J27" s="26">
        <f t="shared" si="2"/>
        <v>-200</v>
      </c>
      <c r="K27" s="30"/>
    </row>
    <row r="28" spans="1:11" s="5" customFormat="1" ht="7.5" customHeight="1" x14ac:dyDescent="0.25">
      <c r="A28" s="44"/>
      <c r="F28" s="30"/>
      <c r="I28" s="27"/>
      <c r="J28" s="30"/>
      <c r="K28" s="30"/>
    </row>
    <row r="29" spans="1:11" ht="15" customHeight="1" x14ac:dyDescent="0.25">
      <c r="A29" s="10" t="s">
        <v>26</v>
      </c>
      <c r="F29" s="25"/>
      <c r="I29" s="29"/>
      <c r="J29" s="25"/>
      <c r="K29" s="25"/>
    </row>
    <row r="30" spans="1:11" x14ac:dyDescent="0.25">
      <c r="B30" s="64" t="s">
        <v>58</v>
      </c>
      <c r="C30" s="64"/>
      <c r="F30" s="41"/>
      <c r="I30" s="41"/>
      <c r="J30" s="25">
        <f>+F30-I30</f>
        <v>0</v>
      </c>
      <c r="K30" s="25"/>
    </row>
    <row r="31" spans="1:11" x14ac:dyDescent="0.25">
      <c r="B31" s="1" t="s">
        <v>13</v>
      </c>
      <c r="F31" s="41">
        <v>250</v>
      </c>
      <c r="I31" s="41">
        <v>265</v>
      </c>
      <c r="J31" s="25">
        <f>+F31-I31</f>
        <v>-15</v>
      </c>
      <c r="K31" s="25"/>
    </row>
    <row r="32" spans="1:11" x14ac:dyDescent="0.25">
      <c r="B32" s="55" t="s">
        <v>50</v>
      </c>
      <c r="C32" s="55"/>
      <c r="F32" s="41"/>
      <c r="I32" s="41"/>
      <c r="J32" s="25">
        <f>+F32-I32</f>
        <v>0</v>
      </c>
      <c r="K32" s="25"/>
    </row>
    <row r="33" spans="1:11" x14ac:dyDescent="0.25">
      <c r="B33" s="1" t="s">
        <v>29</v>
      </c>
      <c r="F33" s="41">
        <v>20</v>
      </c>
      <c r="I33" s="41"/>
      <c r="J33" s="25">
        <f t="shared" ref="J33:J35" si="3">+F33-I33</f>
        <v>20</v>
      </c>
      <c r="K33" s="25"/>
    </row>
    <row r="34" spans="1:11" x14ac:dyDescent="0.25">
      <c r="B34" s="42" t="s">
        <v>30</v>
      </c>
      <c r="C34" s="42"/>
      <c r="D34" s="42"/>
      <c r="F34" s="41"/>
      <c r="I34" s="41"/>
      <c r="J34" s="25">
        <f t="shared" si="3"/>
        <v>0</v>
      </c>
      <c r="K34" s="25"/>
    </row>
    <row r="35" spans="1:11" x14ac:dyDescent="0.25">
      <c r="B35" s="42" t="s">
        <v>31</v>
      </c>
      <c r="C35" s="42"/>
      <c r="D35" s="42"/>
      <c r="F35" s="41"/>
      <c r="I35" s="41"/>
      <c r="J35" s="25">
        <f t="shared" si="3"/>
        <v>0</v>
      </c>
      <c r="K35" s="25"/>
    </row>
    <row r="36" spans="1:11" ht="5.25" customHeight="1" x14ac:dyDescent="0.25">
      <c r="F36" s="25"/>
      <c r="I36" s="31"/>
      <c r="J36" s="31"/>
      <c r="K36" s="31"/>
    </row>
    <row r="37" spans="1:11" s="5" customFormat="1" ht="19.5" customHeight="1" x14ac:dyDescent="0.25">
      <c r="A37" s="44"/>
      <c r="F37" s="27">
        <f>SUM(F30:F36)</f>
        <v>270</v>
      </c>
      <c r="I37" s="27">
        <f t="shared" ref="I37:J37" si="4">SUM(I30:I36)</f>
        <v>265</v>
      </c>
      <c r="J37" s="7">
        <f t="shared" si="4"/>
        <v>5</v>
      </c>
    </row>
    <row r="38" spans="1:11" s="5" customFormat="1" ht="21.75" customHeight="1" thickBot="1" x14ac:dyDescent="0.3">
      <c r="A38" s="44" t="s">
        <v>17</v>
      </c>
      <c r="F38" s="28">
        <f>+F14-F27-F37</f>
        <v>450</v>
      </c>
      <c r="I38" s="28">
        <f>+I14-I27-I37</f>
        <v>635</v>
      </c>
      <c r="J38" s="6">
        <f>+J37+J27+J14</f>
        <v>185</v>
      </c>
    </row>
    <row r="39" spans="1:11" ht="15.75" thickTop="1" x14ac:dyDescent="0.25">
      <c r="I39" s="8" t="s">
        <v>19</v>
      </c>
      <c r="J39" s="1">
        <f>+F38-I38+J38</f>
        <v>0</v>
      </c>
    </row>
    <row r="40" spans="1:11" x14ac:dyDescent="0.25">
      <c r="A40" s="10" t="s">
        <v>39</v>
      </c>
    </row>
    <row r="41" spans="1:11" x14ac:dyDescent="0.25">
      <c r="B41" s="32" t="s">
        <v>40</v>
      </c>
      <c r="C41" s="4"/>
      <c r="D41" s="4"/>
      <c r="E41" s="4"/>
      <c r="F41" s="4"/>
      <c r="G41" s="4"/>
      <c r="H41" s="4"/>
      <c r="I41" s="45">
        <f>+I10</f>
        <v>450</v>
      </c>
    </row>
    <row r="42" spans="1:11" x14ac:dyDescent="0.25">
      <c r="B42" s="18" t="s">
        <v>41</v>
      </c>
      <c r="C42" s="9"/>
      <c r="D42" s="9"/>
      <c r="E42" s="9"/>
      <c r="F42" s="9"/>
      <c r="G42" s="9"/>
      <c r="H42" s="9"/>
      <c r="I42" s="21"/>
    </row>
    <row r="43" spans="1:11" x14ac:dyDescent="0.25">
      <c r="B43" s="18"/>
      <c r="C43" s="39" t="s">
        <v>0</v>
      </c>
      <c r="D43" s="39"/>
      <c r="E43" s="39"/>
      <c r="F43" s="39"/>
      <c r="G43" s="9"/>
      <c r="H43" s="9"/>
      <c r="I43" s="40">
        <v>150</v>
      </c>
    </row>
    <row r="44" spans="1:11" x14ac:dyDescent="0.25">
      <c r="B44" s="18"/>
      <c r="C44" s="39" t="s">
        <v>20</v>
      </c>
      <c r="D44" s="39"/>
      <c r="E44" s="39"/>
      <c r="F44" s="39"/>
      <c r="G44" s="9"/>
      <c r="H44" s="9"/>
      <c r="I44" s="40">
        <v>20</v>
      </c>
    </row>
    <row r="45" spans="1:11" x14ac:dyDescent="0.25">
      <c r="B45" s="18"/>
      <c r="C45" s="39" t="s">
        <v>43</v>
      </c>
      <c r="D45" s="39"/>
      <c r="E45" s="39"/>
      <c r="F45" s="39"/>
      <c r="G45" s="9"/>
      <c r="H45" s="9"/>
      <c r="I45" s="40"/>
    </row>
    <row r="46" spans="1:11" x14ac:dyDescent="0.25">
      <c r="B46" s="18"/>
      <c r="C46" s="39" t="s">
        <v>44</v>
      </c>
      <c r="D46" s="39"/>
      <c r="E46" s="39"/>
      <c r="F46" s="39"/>
      <c r="G46" s="9"/>
      <c r="H46" s="9"/>
      <c r="I46" s="40"/>
    </row>
    <row r="47" spans="1:11" ht="5.25" customHeight="1" x14ac:dyDescent="0.25">
      <c r="B47" s="18"/>
      <c r="C47" s="9"/>
      <c r="D47" s="9"/>
      <c r="E47" s="9"/>
      <c r="F47" s="9"/>
      <c r="G47" s="9"/>
      <c r="H47" s="9"/>
      <c r="I47" s="21"/>
    </row>
    <row r="48" spans="1:11" ht="15.75" thickBot="1" x14ac:dyDescent="0.3">
      <c r="B48" s="18" t="s">
        <v>45</v>
      </c>
      <c r="C48" s="9"/>
      <c r="D48" s="9"/>
      <c r="E48" s="9"/>
      <c r="F48" s="9"/>
      <c r="G48" s="9"/>
      <c r="H48" s="9"/>
      <c r="I48" s="46">
        <f>+I41-SUM(I43:I47)</f>
        <v>280</v>
      </c>
    </row>
    <row r="49" spans="2:9" ht="6" customHeight="1" thickTop="1" x14ac:dyDescent="0.25">
      <c r="B49" s="33"/>
      <c r="C49" s="3"/>
      <c r="D49" s="3"/>
      <c r="E49" s="3"/>
      <c r="F49" s="3"/>
      <c r="G49" s="3"/>
      <c r="H49" s="3"/>
      <c r="I49" s="47"/>
    </row>
  </sheetData>
  <mergeCells count="11">
    <mergeCell ref="A1:K1"/>
    <mergeCell ref="D6:F6"/>
    <mergeCell ref="G6:I6"/>
    <mergeCell ref="B9:C9"/>
    <mergeCell ref="B10:C10"/>
    <mergeCell ref="B11:C11"/>
    <mergeCell ref="B32:C32"/>
    <mergeCell ref="B19:C19"/>
    <mergeCell ref="B20:C20"/>
    <mergeCell ref="B21:C21"/>
    <mergeCell ref="B22:C22"/>
  </mergeCells>
  <pageMargins left="0.2" right="0.2" top="0.75" bottom="0.75" header="0.3" footer="0.3"/>
  <pageSetup paperSize="9" scale="9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>
      <selection sqref="A1:E1"/>
    </sheetView>
  </sheetViews>
  <sheetFormatPr defaultColWidth="9" defaultRowHeight="15" x14ac:dyDescent="0.25"/>
  <cols>
    <col min="1" max="1" width="2.7109375" style="10" customWidth="1"/>
    <col min="2" max="2" width="3" style="1" customWidth="1"/>
    <col min="3" max="3" width="24.28515625" style="1" customWidth="1"/>
    <col min="4" max="4" width="9" style="1"/>
    <col min="5" max="5" width="35.28515625" style="1" customWidth="1"/>
    <col min="6" max="16384" width="9" style="1"/>
  </cols>
  <sheetData>
    <row r="1" spans="1:11" s="54" customFormat="1" ht="24.75" customHeight="1" x14ac:dyDescent="0.25">
      <c r="A1" s="57" t="s">
        <v>56</v>
      </c>
      <c r="B1" s="57"/>
      <c r="C1" s="57"/>
      <c r="D1" s="57"/>
      <c r="E1" s="57"/>
      <c r="F1" s="53"/>
      <c r="G1" s="53"/>
      <c r="H1" s="53"/>
      <c r="I1" s="53"/>
      <c r="J1" s="53"/>
      <c r="K1" s="53"/>
    </row>
    <row r="2" spans="1:11" ht="21" customHeight="1" x14ac:dyDescent="0.3">
      <c r="A2" s="2" t="s">
        <v>25</v>
      </c>
      <c r="D2" s="52"/>
      <c r="E2" s="36"/>
    </row>
    <row r="3" spans="1:11" ht="18" customHeight="1" x14ac:dyDescent="0.25">
      <c r="A3" s="11" t="s">
        <v>21</v>
      </c>
      <c r="D3" s="52"/>
      <c r="E3" s="36"/>
    </row>
    <row r="4" spans="1:11" x14ac:dyDescent="0.25">
      <c r="A4" s="10" t="s">
        <v>52</v>
      </c>
    </row>
    <row r="6" spans="1:11" x14ac:dyDescent="0.25">
      <c r="D6" s="49" t="s">
        <v>7</v>
      </c>
      <c r="E6" s="14" t="s">
        <v>51</v>
      </c>
    </row>
    <row r="7" spans="1:11" x14ac:dyDescent="0.25">
      <c r="D7" s="50"/>
      <c r="E7" s="24"/>
    </row>
    <row r="8" spans="1:11" x14ac:dyDescent="0.25">
      <c r="A8" s="10" t="s">
        <v>9</v>
      </c>
      <c r="D8" s="51" t="s">
        <v>36</v>
      </c>
      <c r="E8" s="25"/>
    </row>
    <row r="9" spans="1:11" ht="15" customHeight="1" x14ac:dyDescent="0.25">
      <c r="B9" s="55" t="s">
        <v>53</v>
      </c>
      <c r="C9" s="61"/>
      <c r="D9" s="41">
        <v>235</v>
      </c>
      <c r="E9" s="43"/>
    </row>
    <row r="10" spans="1:11" x14ac:dyDescent="0.25">
      <c r="B10" s="62" t="s">
        <v>30</v>
      </c>
      <c r="C10" s="63"/>
      <c r="D10" s="41">
        <v>0</v>
      </c>
      <c r="E10" s="43"/>
    </row>
    <row r="11" spans="1:11" ht="7.5" customHeight="1" x14ac:dyDescent="0.25">
      <c r="D11" s="25"/>
      <c r="E11" s="25"/>
    </row>
    <row r="12" spans="1:11" s="5" customFormat="1" ht="19.5" customHeight="1" x14ac:dyDescent="0.25">
      <c r="A12" s="44"/>
      <c r="D12" s="26">
        <f>SUM(D9:D11)</f>
        <v>235</v>
      </c>
      <c r="E12" s="30"/>
    </row>
    <row r="13" spans="1:11" ht="7.5" customHeight="1" x14ac:dyDescent="0.25">
      <c r="D13" s="24"/>
      <c r="E13" s="25"/>
    </row>
    <row r="14" spans="1:11" x14ac:dyDescent="0.25">
      <c r="A14" s="10" t="s">
        <v>27</v>
      </c>
      <c r="D14" s="25"/>
      <c r="E14" s="25"/>
    </row>
    <row r="15" spans="1:11" x14ac:dyDescent="0.25">
      <c r="B15" s="55" t="s">
        <v>1</v>
      </c>
      <c r="C15" s="55"/>
      <c r="D15" s="41">
        <v>75</v>
      </c>
      <c r="E15" s="25"/>
    </row>
    <row r="16" spans="1:11" x14ac:dyDescent="0.25">
      <c r="B16" s="55" t="s">
        <v>57</v>
      </c>
      <c r="C16" s="55"/>
      <c r="D16" s="41">
        <v>45</v>
      </c>
      <c r="E16" s="25"/>
    </row>
    <row r="17" spans="1:5" x14ac:dyDescent="0.25">
      <c r="B17" s="1" t="s">
        <v>20</v>
      </c>
      <c r="D17" s="41">
        <v>10</v>
      </c>
      <c r="E17" s="25"/>
    </row>
    <row r="18" spans="1:5" x14ac:dyDescent="0.25">
      <c r="B18" s="1" t="s">
        <v>16</v>
      </c>
      <c r="D18" s="41">
        <v>20</v>
      </c>
      <c r="E18" s="25"/>
    </row>
    <row r="19" spans="1:5" x14ac:dyDescent="0.25">
      <c r="B19" s="1" t="s">
        <v>35</v>
      </c>
      <c r="D19" s="41">
        <v>0</v>
      </c>
      <c r="E19" s="25"/>
    </row>
    <row r="20" spans="1:5" ht="6.75" customHeight="1" x14ac:dyDescent="0.25">
      <c r="D20" s="29"/>
      <c r="E20" s="25"/>
    </row>
    <row r="21" spans="1:5" s="5" customFormat="1" ht="19.5" customHeight="1" x14ac:dyDescent="0.25">
      <c r="A21" s="44"/>
      <c r="D21" s="26">
        <f>SUM(D15:D20)</f>
        <v>150</v>
      </c>
      <c r="E21" s="30"/>
    </row>
    <row r="22" spans="1:5" s="5" customFormat="1" ht="7.5" customHeight="1" x14ac:dyDescent="0.25">
      <c r="A22" s="44"/>
      <c r="D22" s="27"/>
      <c r="E22" s="30"/>
    </row>
    <row r="23" spans="1:5" ht="15" customHeight="1" x14ac:dyDescent="0.25">
      <c r="A23" s="10" t="s">
        <v>26</v>
      </c>
      <c r="D23" s="29"/>
      <c r="E23" s="25"/>
    </row>
    <row r="24" spans="1:5" x14ac:dyDescent="0.25">
      <c r="B24" s="55" t="s">
        <v>58</v>
      </c>
      <c r="C24" s="55"/>
      <c r="D24" s="41">
        <v>0</v>
      </c>
      <c r="E24" s="25"/>
    </row>
    <row r="25" spans="1:5" x14ac:dyDescent="0.25">
      <c r="B25" s="42" t="s">
        <v>30</v>
      </c>
      <c r="C25" s="42"/>
      <c r="D25" s="41">
        <v>0</v>
      </c>
      <c r="E25" s="25"/>
    </row>
    <row r="26" spans="1:5" x14ac:dyDescent="0.25">
      <c r="B26" s="42" t="s">
        <v>31</v>
      </c>
      <c r="C26" s="42"/>
      <c r="D26" s="41">
        <v>0</v>
      </c>
      <c r="E26" s="25"/>
    </row>
    <row r="27" spans="1:5" ht="5.25" customHeight="1" x14ac:dyDescent="0.25">
      <c r="D27" s="31"/>
      <c r="E27" s="31"/>
    </row>
    <row r="28" spans="1:5" s="5" customFormat="1" ht="19.5" customHeight="1" x14ac:dyDescent="0.25">
      <c r="A28" s="44"/>
      <c r="D28" s="27">
        <f>SUM(D24:D27)</f>
        <v>0</v>
      </c>
    </row>
    <row r="29" spans="1:5" s="5" customFormat="1" ht="21.75" customHeight="1" thickBot="1" x14ac:dyDescent="0.3">
      <c r="A29" s="44" t="s">
        <v>17</v>
      </c>
      <c r="D29" s="28">
        <f>+D12-D21-D28</f>
        <v>85</v>
      </c>
    </row>
    <row r="30" spans="1:5" ht="15.75" thickTop="1" x14ac:dyDescent="0.25">
      <c r="D30" s="8"/>
    </row>
    <row r="31" spans="1:5" x14ac:dyDescent="0.25">
      <c r="A31" s="10" t="s">
        <v>39</v>
      </c>
    </row>
    <row r="32" spans="1:5" x14ac:dyDescent="0.25">
      <c r="B32" s="32" t="s">
        <v>40</v>
      </c>
      <c r="C32" s="4"/>
      <c r="D32" s="45">
        <f>+D9</f>
        <v>235</v>
      </c>
    </row>
    <row r="33" spans="2:4" x14ac:dyDescent="0.25">
      <c r="B33" s="18" t="s">
        <v>41</v>
      </c>
      <c r="C33" s="9"/>
      <c r="D33" s="21"/>
    </row>
    <row r="34" spans="2:4" x14ac:dyDescent="0.25">
      <c r="B34" s="18"/>
      <c r="C34" s="39" t="s">
        <v>20</v>
      </c>
      <c r="D34" s="40">
        <v>10</v>
      </c>
    </row>
    <row r="35" spans="2:4" x14ac:dyDescent="0.25">
      <c r="B35" s="18"/>
      <c r="C35" s="39" t="s">
        <v>42</v>
      </c>
      <c r="D35" s="40"/>
    </row>
    <row r="36" spans="2:4" x14ac:dyDescent="0.25">
      <c r="B36" s="18"/>
      <c r="C36" s="39" t="s">
        <v>43</v>
      </c>
      <c r="D36" s="40"/>
    </row>
    <row r="37" spans="2:4" x14ac:dyDescent="0.25">
      <c r="B37" s="18"/>
      <c r="C37" s="39" t="s">
        <v>44</v>
      </c>
      <c r="D37" s="40"/>
    </row>
    <row r="38" spans="2:4" ht="5.25" customHeight="1" x14ac:dyDescent="0.25">
      <c r="B38" s="18"/>
      <c r="C38" s="9"/>
      <c r="D38" s="21"/>
    </row>
    <row r="39" spans="2:4" ht="15.75" thickBot="1" x14ac:dyDescent="0.3">
      <c r="B39" s="18" t="s">
        <v>45</v>
      </c>
      <c r="C39" s="9"/>
      <c r="D39" s="46">
        <f>+D32-SUM(D34:D38)</f>
        <v>225</v>
      </c>
    </row>
    <row r="40" spans="2:4" ht="6" customHeight="1" thickTop="1" x14ac:dyDescent="0.25">
      <c r="B40" s="33"/>
      <c r="C40" s="3"/>
      <c r="D40" s="47"/>
    </row>
  </sheetData>
  <mergeCells count="6">
    <mergeCell ref="A1:E1"/>
    <mergeCell ref="B15:C15"/>
    <mergeCell ref="B24:C24"/>
    <mergeCell ref="B9:C9"/>
    <mergeCell ref="B10:C10"/>
    <mergeCell ref="B16:C16"/>
  </mergeCells>
  <printOptions horizontalCentered="1"/>
  <pageMargins left="0.2" right="0.2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Level A events</vt:lpstr>
      <vt:lpstr>Level B &amp; C events</vt:lpstr>
      <vt:lpstr>Level D events</vt:lpstr>
      <vt:lpstr>'Level A events'!Print_Area</vt:lpstr>
      <vt:lpstr>'Level B &amp; C events'!Print_Area</vt:lpstr>
      <vt:lpstr>'Level D events'!Print_Area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TPAS</dc:creator>
  <cp:lastModifiedBy>Mark Dakin</cp:lastModifiedBy>
  <cp:lastPrinted>2017-04-06T13:00:25Z</cp:lastPrinted>
  <dcterms:created xsi:type="dcterms:W3CDTF">2016-03-12T10:36:32Z</dcterms:created>
  <dcterms:modified xsi:type="dcterms:W3CDTF">2017-12-21T08:33:31Z</dcterms:modified>
</cp:coreProperties>
</file>